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3980" windowHeight="8388" activeTab="0"/>
  </bookViews>
  <sheets>
    <sheet name="Compounding Example" sheetId="1" r:id="rId1"/>
    <sheet name="Chart - Net Profit" sheetId="2" r:id="rId2"/>
    <sheet name="Journal Tests" sheetId="3" r:id="rId3"/>
  </sheets>
  <definedNames>
    <definedName name="_xlnm.Print_Area" localSheetId="0">'Compounding Example'!$A$3:$P$43</definedName>
  </definedNames>
  <calcPr fullCalcOnLoad="1"/>
</workbook>
</file>

<file path=xl/comments1.xml><?xml version="1.0" encoding="utf-8"?>
<comments xmlns="http://schemas.openxmlformats.org/spreadsheetml/2006/main">
  <authors>
    <author>Bob Kemper </author>
  </authors>
  <commentList>
    <comment ref="H23" authorId="0">
      <text>
        <r>
          <rPr>
            <b/>
            <sz val="8"/>
            <rFont val="Tahoma"/>
            <family val="0"/>
          </rPr>
          <t>Bob Kemper :</t>
        </r>
        <r>
          <rPr>
            <sz val="8"/>
            <rFont val="Tahoma"/>
            <family val="0"/>
          </rPr>
          <t xml:space="preserve">
Assumes no change in CPC, since ad copy is simply "more effective".</t>
        </r>
      </text>
    </comment>
    <comment ref="C16" authorId="0">
      <text>
        <r>
          <rPr>
            <b/>
            <sz val="8"/>
            <rFont val="Tahoma"/>
            <family val="0"/>
          </rPr>
          <t>MEC Labs:</t>
        </r>
        <r>
          <rPr>
            <sz val="8"/>
            <rFont val="Tahoma"/>
            <family val="0"/>
          </rPr>
          <t xml:space="preserve">
Assumes the optimal price was this percentage different from the "Before" price point.  </t>
        </r>
      </text>
    </comment>
    <comment ref="C28" authorId="0">
      <text>
        <r>
          <rPr>
            <b/>
            <sz val="8"/>
            <rFont val="Tahoma"/>
            <family val="0"/>
          </rPr>
          <t>MEC:</t>
        </r>
        <r>
          <rPr>
            <sz val="8"/>
            <rFont val="Tahoma"/>
            <family val="0"/>
          </rPr>
          <t xml:space="preserve">
Rather than an increase in %-Conversion from Clicks, this is presumed to be the result of telephone or other sales activities.  </t>
        </r>
      </text>
    </comment>
    <comment ref="Y29" authorId="0">
      <text>
        <r>
          <rPr>
            <b/>
            <sz val="8"/>
            <rFont val="Tahoma"/>
            <family val="0"/>
          </rPr>
          <t>MEC:</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  </t>
        </r>
      </text>
    </comment>
    <comment ref="Y30" authorId="0">
      <text>
        <r>
          <rPr>
            <b/>
            <sz val="8"/>
            <rFont val="Tahoma"/>
            <family val="0"/>
          </rPr>
          <t>MEC :</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t>
        </r>
      </text>
    </comment>
    <comment ref="Y31" authorId="0">
      <text>
        <r>
          <rPr>
            <b/>
            <sz val="8"/>
            <rFont val="Tahoma"/>
            <family val="0"/>
          </rPr>
          <t>MEC :</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t>
        </r>
      </text>
    </comment>
    <comment ref="S29" authorId="0">
      <text>
        <r>
          <rPr>
            <b/>
            <sz val="8"/>
            <rFont val="Tahoma"/>
            <family val="0"/>
          </rPr>
          <t>MEC:</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t>
        </r>
      </text>
    </comment>
    <comment ref="S30" authorId="0">
      <text>
        <r>
          <rPr>
            <b/>
            <sz val="8"/>
            <rFont val="Tahoma"/>
            <family val="0"/>
          </rPr>
          <t>MEC:</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t>
        </r>
      </text>
    </comment>
    <comment ref="S31" authorId="0">
      <text>
        <r>
          <rPr>
            <b/>
            <sz val="8"/>
            <rFont val="Tahoma"/>
            <family val="0"/>
          </rPr>
          <t>MEC:</t>
        </r>
        <r>
          <rPr>
            <sz val="8"/>
            <rFont val="Tahoma"/>
            <family val="0"/>
          </rPr>
          <t xml:space="preserve">
Since phone sales increase was introduced in month 6, this is no longer simply Units-sold/Clicks.  Consequently, leaving unchanged since this improvement was quantified as  a direct 5% increase in sales.  Otherwise, phone sales would need to be tracked separate from Search sales to retain validity.</t>
        </r>
      </text>
    </comment>
    <comment ref="N21" authorId="0">
      <text>
        <r>
          <rPr>
            <b/>
            <sz val="8"/>
            <rFont val="Tahoma"/>
            <family val="0"/>
          </rPr>
          <t>MEC:</t>
        </r>
        <r>
          <rPr>
            <sz val="8"/>
            <rFont val="Tahoma"/>
            <family val="0"/>
          </rPr>
          <t xml:space="preserve">
Assumes, for simplicity, that most costs are fixed and that variable unit cost is nominal (e.g. eBooks, Downloadable software).   For other business models, adjust "Profit Amount of Product Price" and "Fixed Costs" fields according to the starting conditions you would like to model from.   </t>
        </r>
      </text>
    </comment>
  </commentList>
</comments>
</file>

<file path=xl/sharedStrings.xml><?xml version="1.0" encoding="utf-8"?>
<sst xmlns="http://schemas.openxmlformats.org/spreadsheetml/2006/main" count="113" uniqueCount="84">
  <si>
    <t xml:space="preserve">Test #1: PPC Ad Copy (CTR): </t>
  </si>
  <si>
    <t>Test #2 - Additional PPC Keywords (Avg CPC):</t>
  </si>
  <si>
    <t>Test #3 - Landing page (% Conversion Rate):</t>
  </si>
  <si>
    <t>Test #4 - Order form(% Conversion Rate):</t>
  </si>
  <si>
    <t xml:space="preserve">Test #5 (Cust Retention or LTV (months)): </t>
  </si>
  <si>
    <t>Increase in clicks</t>
  </si>
  <si>
    <t>Cost per click ($)</t>
  </si>
  <si>
    <t>Percent of visitors converting to sales</t>
  </si>
  <si>
    <t>Increase in months customers stay</t>
  </si>
  <si>
    <t>Description</t>
  </si>
  <si>
    <t>Metric</t>
  </si>
  <si>
    <t>%-Gain</t>
  </si>
  <si>
    <t>Notes</t>
  </si>
  <si>
    <t>Improved PPC Ad Copy</t>
  </si>
  <si>
    <t>Optimized CPC on Paid Search</t>
  </si>
  <si>
    <t>Optimized Landing Pages</t>
  </si>
  <si>
    <t>Optimized Order Form</t>
  </si>
  <si>
    <t>Improved Site Copy</t>
  </si>
  <si>
    <t>Up-Selling and/or Cross-Selling</t>
  </si>
  <si>
    <t>Offer Price Optimization</t>
  </si>
  <si>
    <t>Abandoned Cart Recovery</t>
  </si>
  <si>
    <t>Credibility Indicators</t>
  </si>
  <si>
    <t>CTR</t>
  </si>
  <si>
    <t>CPC</t>
  </si>
  <si>
    <t>Units sold</t>
  </si>
  <si>
    <t>% Conv.</t>
  </si>
  <si>
    <t>Mthly Revenue:</t>
  </si>
  <si>
    <t xml:space="preserve">Mthly Cost: </t>
  </si>
  <si>
    <t>Sales (#units)</t>
  </si>
  <si>
    <t># Clicks</t>
  </si>
  <si>
    <t>Seq / Mth</t>
  </si>
  <si>
    <t>$/Click</t>
  </si>
  <si>
    <t>Revenue After ($)</t>
  </si>
  <si>
    <t>Cost After ($)</t>
  </si>
  <si>
    <t>Revenue Before ($)</t>
  </si>
  <si>
    <t>Cost Before ($)</t>
  </si>
  <si>
    <t>Revenue (%)</t>
  </si>
  <si>
    <t>Cost (%)</t>
  </si>
  <si>
    <t>Conversion rate - Initial (%)</t>
  </si>
  <si>
    <t>Mthly PPC Cost - Initial ($):</t>
  </si>
  <si>
    <t>CPC - Initial ($)</t>
  </si>
  <si>
    <t>Mthly Clicks - Initial (#)</t>
  </si>
  <si>
    <t>Avg Units Sold</t>
  </si>
  <si>
    <t>Avg Order Amt</t>
  </si>
  <si>
    <t>Qty</t>
  </si>
  <si>
    <t>Revenue ($)</t>
  </si>
  <si>
    <t>Cost ($)</t>
  </si>
  <si>
    <t>Clicks</t>
  </si>
  <si>
    <t>Conv%</t>
  </si>
  <si>
    <t>Units</t>
  </si>
  <si>
    <t>Order-Amt</t>
  </si>
  <si>
    <t>Before</t>
  </si>
  <si>
    <t>After</t>
  </si>
  <si>
    <t>Order Price Optim. Price Chg (%)</t>
  </si>
  <si>
    <t>Mrktg Impact</t>
  </si>
  <si>
    <t>Net Profit</t>
  </si>
  <si>
    <t>Combined impact of Efforts</t>
  </si>
  <si>
    <t>Mthly Net Profit</t>
  </si>
  <si>
    <t>Business Activity Baseline Statistics</t>
  </si>
  <si>
    <t>Sequence of Monthly Marketing Initiatives and Outcomes</t>
  </si>
  <si>
    <t>Cumulative Fin Impact ($)</t>
  </si>
  <si>
    <t>Fin Impact of Specific Initiative</t>
  </si>
  <si>
    <t>% Change in Net Profit</t>
  </si>
  <si>
    <t>Impact of Specific Initiatives on Monthly Business Metrics</t>
  </si>
  <si>
    <t>%-Impact</t>
  </si>
  <si>
    <t>Increases both Revenue and Cost</t>
  </si>
  <si>
    <t>Decreases Cost</t>
  </si>
  <si>
    <t>Increases Revenue</t>
  </si>
  <si>
    <t>Unknown change in monthly average revenue</t>
  </si>
  <si>
    <t>%chg in Net Profit</t>
  </si>
  <si>
    <t>+ $4,500 NP</t>
  </si>
  <si>
    <t>www.marketingexperiments.com</t>
  </si>
  <si>
    <t>Editor@meclabs.com</t>
  </si>
  <si>
    <t>This tool is for estimation purposes only.  MEC makes no warrantees or representations about its accuracy or usefulness</t>
  </si>
  <si>
    <t xml:space="preserve">You may distribute this tool freely provided you do not charge for it, and that you not remove or alter the MEC banner or copyright notice.  </t>
  </si>
  <si>
    <t>Initial State</t>
  </si>
  <si>
    <t>N/A</t>
  </si>
  <si>
    <t xml:space="preserve"> - </t>
  </si>
  <si>
    <t xml:space="preserve">If you discover any inaccuracies or you have suggestions for enhancement, please send them to us at support@marketingexperiments.com.  </t>
  </si>
  <si>
    <t>Profit Amt of Product Price</t>
  </si>
  <si>
    <t>Fixed cost</t>
  </si>
  <si>
    <t>Variable product cost</t>
  </si>
  <si>
    <t>This tool is for estimation purposes only.  MECLABS makes no warrantees or representations about its accuracy or usefulness</t>
  </si>
  <si>
    <t>© 2013 Digital Trust, Inc.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</si>
</sst>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quot;$&quot;* #,##0.0_);_(&quot;$&quot;* \(#,##0.0\);_(&quot;$&quot;* &quot;-&quot;??_);_(@_)"/>
    <numFmt numFmtId="170" formatCode="_(&quot;$&quot;* #,##0_);_(&quot;$&quot;* \(#,##0\);_(&quot;$&quot;* &quot;-&quot;??_);_(@_)"/>
    <numFmt numFmtId="171" formatCode="_(* #,##0.0_);_(* \(#,##0.0\);_(* &quot;-&quot;??_);_(@_)"/>
    <numFmt numFmtId="172" formatCode="_(* #,##0_);_(* \(#,##0\);_(* &quot;-&quot;??_);_(@_)"/>
    <numFmt numFmtId="173" formatCode="0.0"/>
  </numFmts>
  <fonts count="54">
    <font>
      <sz val="10"/>
      <name val="Arial"/>
      <family val="0"/>
    </font>
    <font>
      <sz val="8"/>
      <name val="Arial"/>
      <family val="0"/>
    </font>
    <font>
      <sz val="10"/>
      <color indexed="8"/>
      <name val="Arial"/>
      <family val="2"/>
    </font>
    <font>
      <b/>
      <sz val="10"/>
      <name val="Arial"/>
      <family val="2"/>
    </font>
    <font>
      <sz val="8"/>
      <name val="Tahoma"/>
      <family val="0"/>
    </font>
    <font>
      <b/>
      <sz val="8"/>
      <name val="Tahoma"/>
      <family val="0"/>
    </font>
    <font>
      <sz val="10"/>
      <color indexed="12"/>
      <name val="Arial"/>
      <family val="0"/>
    </font>
    <font>
      <b/>
      <sz val="10"/>
      <color indexed="8"/>
      <name val="Arial"/>
      <family val="2"/>
    </font>
    <font>
      <b/>
      <u val="single"/>
      <sz val="11"/>
      <name val="Arial"/>
      <family val="2"/>
    </font>
    <font>
      <b/>
      <sz val="10"/>
      <color indexed="12"/>
      <name val="Arial"/>
      <family val="2"/>
    </font>
    <font>
      <u val="single"/>
      <sz val="9"/>
      <color indexed="12"/>
      <name val="Arial"/>
      <family val="2"/>
    </font>
    <font>
      <sz val="10"/>
      <color indexed="23"/>
      <name val="Arial"/>
      <family val="0"/>
    </font>
    <font>
      <b/>
      <i/>
      <sz val="10"/>
      <name val="Arial"/>
      <family val="2"/>
    </font>
    <font>
      <sz val="9"/>
      <name val="Arial"/>
      <family val="0"/>
    </font>
    <font>
      <sz val="18.5"/>
      <color indexed="8"/>
      <name val="Arial"/>
      <family val="0"/>
    </font>
    <font>
      <b/>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i/>
      <sz val="18.5"/>
      <color indexed="8"/>
      <name val="Arial"/>
      <family val="0"/>
    </font>
    <font>
      <b/>
      <i/>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7">
    <xf numFmtId="0" fontId="0" fillId="0" borderId="0" xfId="0" applyAlignment="1">
      <alignment/>
    </xf>
    <xf numFmtId="10" fontId="0" fillId="0" borderId="0" xfId="58" applyNumberFormat="1" applyFont="1" applyAlignment="1">
      <alignment/>
    </xf>
    <xf numFmtId="0" fontId="0" fillId="0" borderId="0" xfId="0" applyBorder="1" applyAlignment="1">
      <alignment/>
    </xf>
    <xf numFmtId="0" fontId="3" fillId="0" borderId="0" xfId="0" applyFont="1" applyAlignment="1">
      <alignment/>
    </xf>
    <xf numFmtId="10" fontId="0" fillId="0" borderId="0" xfId="0" applyNumberFormat="1" applyAlignment="1">
      <alignment/>
    </xf>
    <xf numFmtId="170" fontId="0" fillId="0" borderId="0" xfId="44" applyNumberFormat="1" applyFont="1" applyAlignment="1">
      <alignment/>
    </xf>
    <xf numFmtId="44" fontId="0" fillId="0" borderId="0" xfId="0" applyNumberFormat="1" applyAlignment="1">
      <alignment/>
    </xf>
    <xf numFmtId="172" fontId="0" fillId="0" borderId="0" xfId="0" applyNumberForma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170" fontId="0" fillId="33" borderId="0" xfId="44" applyNumberFormat="1" applyFont="1" applyFill="1" applyBorder="1" applyAlignment="1">
      <alignment/>
    </xf>
    <xf numFmtId="0" fontId="0" fillId="33" borderId="14" xfId="0" applyFill="1" applyBorder="1" applyAlignment="1">
      <alignment/>
    </xf>
    <xf numFmtId="170" fontId="0" fillId="33" borderId="14" xfId="44" applyNumberFormat="1"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3" fillId="34" borderId="0" xfId="0" applyFont="1" applyFill="1" applyAlignment="1">
      <alignment/>
    </xf>
    <xf numFmtId="0" fontId="3" fillId="34" borderId="0" xfId="0" applyFont="1" applyFill="1" applyAlignment="1">
      <alignment horizontal="center"/>
    </xf>
    <xf numFmtId="0" fontId="0" fillId="34" borderId="0" xfId="0" applyFill="1" applyAlignment="1">
      <alignment/>
    </xf>
    <xf numFmtId="172" fontId="0" fillId="34" borderId="0" xfId="42" applyNumberFormat="1" applyFont="1" applyFill="1" applyAlignment="1">
      <alignment/>
    </xf>
    <xf numFmtId="170" fontId="0" fillId="34" borderId="0" xfId="44" applyNumberFormat="1" applyFont="1" applyFill="1" applyAlignment="1">
      <alignment/>
    </xf>
    <xf numFmtId="0" fontId="3" fillId="34" borderId="16" xfId="0" applyFont="1" applyFill="1" applyBorder="1" applyAlignment="1">
      <alignment/>
    </xf>
    <xf numFmtId="0" fontId="3" fillId="34" borderId="16" xfId="0" applyFont="1" applyFill="1" applyBorder="1" applyAlignment="1">
      <alignment horizontal="center"/>
    </xf>
    <xf numFmtId="0" fontId="0" fillId="0" borderId="17" xfId="0" applyBorder="1" applyAlignment="1">
      <alignment/>
    </xf>
    <xf numFmtId="0" fontId="0" fillId="34" borderId="17" xfId="0" applyFill="1" applyBorder="1" applyAlignment="1">
      <alignment/>
    </xf>
    <xf numFmtId="0" fontId="0" fillId="0" borderId="0" xfId="0" applyFill="1" applyBorder="1" applyAlignment="1">
      <alignment/>
    </xf>
    <xf numFmtId="9" fontId="6" fillId="0" borderId="0" xfId="44" applyNumberFormat="1" applyFont="1" applyFill="1" applyBorder="1" applyAlignment="1">
      <alignment/>
    </xf>
    <xf numFmtId="0" fontId="3" fillId="33" borderId="0" xfId="0" applyFont="1" applyFill="1" applyAlignment="1">
      <alignment horizontal="center" vertical="top" wrapText="1"/>
    </xf>
    <xf numFmtId="0" fontId="3" fillId="33" borderId="0" xfId="0" applyFont="1" applyFill="1" applyAlignment="1">
      <alignment/>
    </xf>
    <xf numFmtId="0" fontId="3" fillId="34" borderId="0" xfId="0" applyFont="1" applyFill="1" applyAlignment="1">
      <alignment horizontal="center" vertical="top" wrapText="1"/>
    </xf>
    <xf numFmtId="170" fontId="3" fillId="34" borderId="0" xfId="44" applyNumberFormat="1" applyFont="1" applyFill="1" applyAlignment="1">
      <alignment/>
    </xf>
    <xf numFmtId="170" fontId="0" fillId="35" borderId="16" xfId="44" applyNumberFormat="1" applyFont="1" applyFill="1" applyBorder="1" applyAlignment="1">
      <alignment/>
    </xf>
    <xf numFmtId="10" fontId="0" fillId="35" borderId="16" xfId="0" applyNumberFormat="1" applyFill="1" applyBorder="1" applyAlignment="1">
      <alignment/>
    </xf>
    <xf numFmtId="170" fontId="0" fillId="36" borderId="16" xfId="44" applyNumberFormat="1" applyFont="1" applyFill="1" applyBorder="1" applyAlignment="1">
      <alignment/>
    </xf>
    <xf numFmtId="44" fontId="0" fillId="0" borderId="17" xfId="44" applyFont="1" applyBorder="1" applyAlignment="1">
      <alignment/>
    </xf>
    <xf numFmtId="9" fontId="3" fillId="34" borderId="17" xfId="58" applyFont="1" applyFill="1" applyBorder="1" applyAlignment="1">
      <alignment/>
    </xf>
    <xf numFmtId="0" fontId="0" fillId="33" borderId="0" xfId="0" applyFill="1" applyAlignment="1">
      <alignment/>
    </xf>
    <xf numFmtId="0" fontId="2" fillId="33" borderId="0" xfId="0" applyFont="1" applyFill="1" applyBorder="1" applyAlignment="1">
      <alignment wrapText="1"/>
    </xf>
    <xf numFmtId="0" fontId="2" fillId="33" borderId="16" xfId="0" applyFont="1" applyFill="1" applyBorder="1" applyAlignment="1">
      <alignment wrapText="1"/>
    </xf>
    <xf numFmtId="0" fontId="0" fillId="37" borderId="0" xfId="0" applyFill="1" applyAlignment="1">
      <alignment/>
    </xf>
    <xf numFmtId="0" fontId="0" fillId="0" borderId="0" xfId="0" applyFill="1" applyAlignment="1">
      <alignment/>
    </xf>
    <xf numFmtId="0" fontId="0" fillId="0" borderId="16" xfId="0" applyFill="1" applyBorder="1" applyAlignment="1">
      <alignment/>
    </xf>
    <xf numFmtId="0" fontId="7" fillId="34" borderId="0" xfId="0" applyFont="1" applyFill="1" applyBorder="1" applyAlignment="1">
      <alignment wrapText="1"/>
    </xf>
    <xf numFmtId="0" fontId="3" fillId="34" borderId="17" xfId="0" applyFont="1" applyFill="1" applyBorder="1" applyAlignment="1">
      <alignment/>
    </xf>
    <xf numFmtId="0" fontId="8" fillId="0" borderId="0" xfId="0" applyFont="1" applyAlignment="1">
      <alignment/>
    </xf>
    <xf numFmtId="0" fontId="3" fillId="38" borderId="0" xfId="0" applyFont="1" applyFill="1" applyAlignment="1">
      <alignment horizontal="center" vertical="top" wrapText="1"/>
    </xf>
    <xf numFmtId="44" fontId="0" fillId="38" borderId="0" xfId="0" applyNumberFormat="1" applyFill="1" applyAlignment="1">
      <alignment/>
    </xf>
    <xf numFmtId="172" fontId="0" fillId="38" borderId="0" xfId="0" applyNumberFormat="1" applyFill="1" applyAlignment="1">
      <alignment/>
    </xf>
    <xf numFmtId="10" fontId="0" fillId="38" borderId="0" xfId="0" applyNumberFormat="1" applyFill="1" applyAlignment="1">
      <alignment/>
    </xf>
    <xf numFmtId="0" fontId="3" fillId="37" borderId="0" xfId="0" applyFont="1" applyFill="1" applyAlignment="1">
      <alignment horizontal="center" vertical="top" wrapText="1"/>
    </xf>
    <xf numFmtId="44" fontId="0" fillId="37" borderId="0" xfId="0" applyNumberFormat="1" applyFill="1" applyAlignment="1">
      <alignment/>
    </xf>
    <xf numFmtId="10" fontId="0" fillId="37" borderId="0" xfId="0" applyNumberFormat="1" applyFill="1" applyAlignment="1">
      <alignment/>
    </xf>
    <xf numFmtId="172" fontId="0" fillId="37" borderId="0" xfId="0" applyNumberFormat="1" applyFill="1" applyAlignment="1">
      <alignment/>
    </xf>
    <xf numFmtId="44" fontId="0" fillId="38" borderId="17" xfId="0" applyNumberFormat="1" applyFill="1" applyBorder="1" applyAlignment="1">
      <alignment/>
    </xf>
    <xf numFmtId="172" fontId="0" fillId="38" borderId="17" xfId="0" applyNumberFormat="1" applyFill="1" applyBorder="1" applyAlignment="1">
      <alignment/>
    </xf>
    <xf numFmtId="44" fontId="0" fillId="37" borderId="17" xfId="0" applyNumberFormat="1" applyFill="1" applyBorder="1" applyAlignment="1">
      <alignment/>
    </xf>
    <xf numFmtId="172" fontId="0" fillId="37" borderId="17" xfId="0" applyNumberFormat="1" applyFill="1" applyBorder="1" applyAlignment="1">
      <alignment/>
    </xf>
    <xf numFmtId="0" fontId="0" fillId="33" borderId="0" xfId="0" applyFill="1" applyBorder="1" applyAlignment="1">
      <alignment horizontal="center"/>
    </xf>
    <xf numFmtId="0" fontId="3" fillId="33" borderId="0" xfId="0" applyFont="1" applyFill="1" applyBorder="1" applyAlignment="1">
      <alignment horizontal="center" vertical="top" wrapText="1"/>
    </xf>
    <xf numFmtId="44" fontId="0" fillId="33" borderId="0" xfId="0" applyNumberFormat="1" applyFill="1" applyAlignment="1">
      <alignment/>
    </xf>
    <xf numFmtId="0" fontId="0" fillId="33" borderId="17" xfId="0" applyFill="1" applyBorder="1" applyAlignment="1">
      <alignment/>
    </xf>
    <xf numFmtId="10" fontId="0" fillId="0" borderId="17" xfId="58" applyNumberFormat="1" applyFont="1" applyBorder="1" applyAlignment="1">
      <alignment/>
    </xf>
    <xf numFmtId="0" fontId="3" fillId="0" borderId="18" xfId="0" applyFont="1" applyBorder="1" applyAlignment="1">
      <alignment/>
    </xf>
    <xf numFmtId="44" fontId="9" fillId="34" borderId="0" xfId="44" applyFont="1" applyFill="1" applyAlignment="1">
      <alignment/>
    </xf>
    <xf numFmtId="172" fontId="9" fillId="34" borderId="0" xfId="42" applyNumberFormat="1" applyFont="1" applyFill="1" applyAlignment="1">
      <alignment/>
    </xf>
    <xf numFmtId="10" fontId="9" fillId="34" borderId="0" xfId="44" applyNumberFormat="1" applyFont="1" applyFill="1" applyAlignment="1">
      <alignment/>
    </xf>
    <xf numFmtId="9" fontId="9" fillId="34" borderId="17" xfId="44" applyNumberFormat="1" applyFont="1" applyFill="1" applyBorder="1" applyAlignment="1">
      <alignment/>
    </xf>
    <xf numFmtId="9" fontId="3" fillId="34" borderId="0" xfId="58" applyFont="1" applyFill="1" applyAlignment="1">
      <alignment/>
    </xf>
    <xf numFmtId="9" fontId="3" fillId="34" borderId="16" xfId="58" applyFont="1" applyFill="1" applyBorder="1" applyAlignment="1">
      <alignment/>
    </xf>
    <xf numFmtId="0" fontId="0" fillId="0" borderId="0" xfId="0" applyAlignment="1" quotePrefix="1">
      <alignment/>
    </xf>
    <xf numFmtId="0" fontId="10" fillId="0" borderId="0" xfId="52" applyAlignment="1" applyProtection="1">
      <alignment/>
      <protection/>
    </xf>
    <xf numFmtId="0" fontId="10" fillId="0" borderId="0" xfId="52" applyFont="1" applyAlignment="1" applyProtection="1">
      <alignment/>
      <protection/>
    </xf>
    <xf numFmtId="0" fontId="0" fillId="33" borderId="0" xfId="0" applyFont="1" applyFill="1" applyAlignment="1">
      <alignment horizontal="right" vertical="top" wrapText="1"/>
    </xf>
    <xf numFmtId="0" fontId="0" fillId="33" borderId="0" xfId="0" applyFont="1" applyFill="1" applyAlignment="1">
      <alignment/>
    </xf>
    <xf numFmtId="0" fontId="0" fillId="0" borderId="0" xfId="0" applyFill="1" applyAlignment="1" quotePrefix="1">
      <alignment/>
    </xf>
    <xf numFmtId="10" fontId="11" fillId="37" borderId="0" xfId="0" applyNumberFormat="1" applyFont="1" applyFill="1" applyAlignment="1">
      <alignment/>
    </xf>
    <xf numFmtId="10" fontId="11" fillId="37" borderId="17" xfId="0" applyNumberFormat="1" applyFont="1" applyFill="1" applyBorder="1" applyAlignment="1">
      <alignment/>
    </xf>
    <xf numFmtId="10" fontId="11" fillId="38" borderId="0" xfId="0" applyNumberFormat="1" applyFont="1" applyFill="1" applyAlignment="1">
      <alignment/>
    </xf>
    <xf numFmtId="10" fontId="11" fillId="38" borderId="17" xfId="0" applyNumberFormat="1" applyFont="1" applyFill="1" applyBorder="1" applyAlignment="1">
      <alignment/>
    </xf>
    <xf numFmtId="0" fontId="3" fillId="33" borderId="13" xfId="0" applyFont="1" applyFill="1" applyBorder="1" applyAlignment="1">
      <alignment horizontal="center" vertical="top" wrapText="1"/>
    </xf>
    <xf numFmtId="170" fontId="0" fillId="36" borderId="13" xfId="44" applyNumberFormat="1" applyFont="1" applyFill="1" applyBorder="1" applyAlignment="1">
      <alignment/>
    </xf>
    <xf numFmtId="170" fontId="0" fillId="36" borderId="15" xfId="44" applyNumberFormat="1" applyFont="1" applyFill="1" applyBorder="1" applyAlignment="1">
      <alignment/>
    </xf>
    <xf numFmtId="170" fontId="0" fillId="36" borderId="0" xfId="44" applyNumberFormat="1" applyFont="1" applyFill="1" applyBorder="1" applyAlignment="1">
      <alignment/>
    </xf>
    <xf numFmtId="0" fontId="3" fillId="34" borderId="19" xfId="0" applyFont="1" applyFill="1" applyBorder="1" applyAlignment="1">
      <alignment horizontal="center"/>
    </xf>
    <xf numFmtId="0" fontId="3" fillId="34" borderId="13" xfId="0" applyFont="1" applyFill="1" applyBorder="1" applyAlignment="1">
      <alignment horizontal="center" vertical="top" wrapText="1"/>
    </xf>
    <xf numFmtId="170" fontId="3" fillId="34" borderId="13" xfId="44" applyNumberFormat="1" applyFont="1" applyFill="1" applyBorder="1" applyAlignment="1">
      <alignment/>
    </xf>
    <xf numFmtId="170" fontId="3" fillId="34" borderId="15" xfId="44" applyNumberFormat="1" applyFont="1" applyFill="1" applyBorder="1" applyAlignment="1">
      <alignment/>
    </xf>
    <xf numFmtId="0" fontId="3" fillId="33" borderId="14" xfId="0" applyFont="1" applyFill="1" applyBorder="1" applyAlignment="1">
      <alignment horizontal="center" vertical="top" wrapText="1"/>
    </xf>
    <xf numFmtId="170" fontId="0" fillId="35" borderId="13" xfId="44" applyNumberFormat="1" applyFont="1" applyFill="1" applyBorder="1" applyAlignment="1">
      <alignment/>
    </xf>
    <xf numFmtId="170" fontId="0" fillId="35" borderId="0" xfId="44" applyNumberFormat="1" applyFont="1" applyFill="1" applyBorder="1" applyAlignment="1">
      <alignment/>
    </xf>
    <xf numFmtId="10" fontId="0" fillId="35" borderId="0" xfId="0" applyNumberFormat="1" applyFill="1" applyBorder="1" applyAlignment="1">
      <alignment/>
    </xf>
    <xf numFmtId="10" fontId="0" fillId="35" borderId="14" xfId="0" applyNumberFormat="1" applyFill="1" applyBorder="1" applyAlignment="1">
      <alignment/>
    </xf>
    <xf numFmtId="170" fontId="0" fillId="35" borderId="15" xfId="44" applyNumberFormat="1" applyFont="1" applyFill="1" applyBorder="1" applyAlignment="1">
      <alignment/>
    </xf>
    <xf numFmtId="10" fontId="0" fillId="35" borderId="20" xfId="0" applyNumberFormat="1" applyFill="1" applyBorder="1" applyAlignment="1">
      <alignment/>
    </xf>
    <xf numFmtId="0" fontId="3" fillId="33" borderId="21" xfId="0" applyFont="1" applyFill="1" applyBorder="1" applyAlignment="1">
      <alignment horizontal="center" vertical="top" wrapText="1"/>
    </xf>
    <xf numFmtId="9" fontId="9" fillId="34" borderId="21" xfId="0" applyNumberFormat="1" applyFont="1" applyFill="1" applyBorder="1" applyAlignment="1">
      <alignment/>
    </xf>
    <xf numFmtId="9" fontId="9" fillId="34" borderId="22" xfId="0" applyNumberFormat="1" applyFont="1" applyFill="1" applyBorder="1" applyAlignment="1">
      <alignment/>
    </xf>
    <xf numFmtId="9" fontId="0" fillId="37" borderId="13" xfId="0" applyNumberFormat="1" applyFill="1" applyBorder="1" applyAlignment="1">
      <alignment/>
    </xf>
    <xf numFmtId="9" fontId="0" fillId="37" borderId="15" xfId="0" applyNumberFormat="1" applyFill="1" applyBorder="1" applyAlignment="1">
      <alignment/>
    </xf>
    <xf numFmtId="0" fontId="12" fillId="0" borderId="0" xfId="0" applyFont="1" applyAlignment="1">
      <alignment/>
    </xf>
    <xf numFmtId="0" fontId="13" fillId="0" borderId="0" xfId="0" applyFont="1" applyAlignment="1">
      <alignment/>
    </xf>
    <xf numFmtId="0" fontId="0" fillId="34" borderId="0" xfId="0" applyFill="1" applyBorder="1" applyAlignment="1">
      <alignment/>
    </xf>
    <xf numFmtId="170" fontId="9" fillId="34" borderId="14" xfId="44" applyNumberFormat="1" applyFont="1" applyFill="1" applyBorder="1" applyAlignment="1">
      <alignment/>
    </xf>
    <xf numFmtId="170" fontId="0" fillId="33" borderId="20" xfId="0" applyNumberFormat="1" applyFont="1" applyFill="1" applyBorder="1" applyAlignment="1">
      <alignment/>
    </xf>
    <xf numFmtId="0" fontId="3" fillId="38" borderId="16" xfId="0" applyFont="1" applyFill="1" applyBorder="1" applyAlignment="1">
      <alignment horizontal="center"/>
    </xf>
    <xf numFmtId="0" fontId="3" fillId="37" borderId="16" xfId="0" applyFont="1" applyFill="1" applyBorder="1" applyAlignment="1">
      <alignment horizontal="center"/>
    </xf>
    <xf numFmtId="0" fontId="3" fillId="0" borderId="0" xfId="0" applyFont="1" applyAlignment="1">
      <alignment horizontal="center"/>
    </xf>
    <xf numFmtId="0" fontId="3" fillId="35" borderId="19" xfId="0" applyFont="1" applyFill="1" applyBorder="1" applyAlignment="1">
      <alignment horizontal="center"/>
    </xf>
    <xf numFmtId="0" fontId="3" fillId="35" borderId="23" xfId="0" applyFont="1" applyFill="1" applyBorder="1" applyAlignment="1">
      <alignment horizontal="center"/>
    </xf>
    <xf numFmtId="0" fontId="3" fillId="35" borderId="24" xfId="0" applyFont="1" applyFill="1" applyBorder="1" applyAlignment="1">
      <alignment horizontal="center"/>
    </xf>
    <xf numFmtId="0" fontId="3" fillId="33" borderId="16" xfId="0" applyFont="1" applyFill="1" applyBorder="1" applyAlignment="1">
      <alignment horizontal="center"/>
    </xf>
    <xf numFmtId="0" fontId="3" fillId="33" borderId="19" xfId="0" applyFont="1" applyFill="1" applyBorder="1" applyAlignment="1">
      <alignment horizontal="center"/>
    </xf>
    <xf numFmtId="0" fontId="3" fillId="33" borderId="24" xfId="0" applyFont="1" applyFill="1" applyBorder="1" applyAlignment="1">
      <alignment horizontal="center"/>
    </xf>
    <xf numFmtId="0" fontId="3" fillId="36" borderId="19" xfId="0" applyFont="1" applyFill="1" applyBorder="1" applyAlignment="1">
      <alignment horizontal="center"/>
    </xf>
    <xf numFmtId="0" fontId="3" fillId="36" borderId="23"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1" u="none" baseline="0">
                <a:solidFill>
                  <a:srgbClr val="000000"/>
                </a:solidFill>
                <a:latin typeface="Arial"/>
                <a:ea typeface="Arial"/>
                <a:cs typeface="Arial"/>
              </a:rPr>
              <a:t>MEC Compounding Effect Tool</a:t>
            </a:r>
            <a:r>
              <a:rPr lang="en-US" cap="none" sz="1850" b="0" i="0" u="none" baseline="0">
                <a:solidFill>
                  <a:srgbClr val="000000"/>
                </a:solidFill>
                <a:latin typeface="Arial"/>
                <a:ea typeface="Arial"/>
                <a:cs typeface="Arial"/>
              </a:rPr>
              <a:t>
</a:t>
            </a:r>
            <a:r>
              <a:rPr lang="en-US" cap="none" sz="1600" b="1" i="1" u="none" baseline="0">
                <a:solidFill>
                  <a:srgbClr val="000000"/>
                </a:solidFill>
                <a:latin typeface="Arial"/>
                <a:ea typeface="Arial"/>
                <a:cs typeface="Arial"/>
              </a:rPr>
              <a:t>Projected Impact of Incremental Gains on Monthly Net Profit</a:t>
            </a:r>
          </a:p>
        </c:rich>
      </c:tx>
      <c:layout>
        <c:manualLayout>
          <c:xMode val="factor"/>
          <c:yMode val="factor"/>
          <c:x val="-0.00725"/>
          <c:y val="0"/>
        </c:manualLayout>
      </c:layout>
      <c:spPr>
        <a:noFill/>
        <a:ln>
          <a:noFill/>
        </a:ln>
      </c:spPr>
    </c:title>
    <c:plotArea>
      <c:layout>
        <c:manualLayout>
          <c:xMode val="edge"/>
          <c:yMode val="edge"/>
          <c:x val="0.011"/>
          <c:y val="0.15875"/>
          <c:w val="0.964"/>
          <c:h val="0.728"/>
        </c:manualLayout>
      </c:layout>
      <c:lineChart>
        <c:grouping val="standard"/>
        <c:varyColors val="0"/>
        <c:ser>
          <c:idx val="1"/>
          <c:order val="0"/>
          <c:tx>
            <c:strRef>
              <c:f>'Compounding Example'!$N$21</c:f>
              <c:strCache>
                <c:ptCount val="1"/>
                <c:pt idx="0">
                  <c:v>Net Profit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'Compounding Example'!$A$22:$A$31</c:f>
              <c:numCache>
                <c:ptCount val="10"/>
                <c:pt idx="0">
                  <c:v>0</c:v>
                </c:pt>
                <c:pt idx="1">
                  <c:v>1</c:v>
                </c:pt>
                <c:pt idx="2">
                  <c:v>2</c:v>
                </c:pt>
                <c:pt idx="3">
                  <c:v>3</c:v>
                </c:pt>
                <c:pt idx="4">
                  <c:v>4</c:v>
                </c:pt>
                <c:pt idx="5">
                  <c:v>5</c:v>
                </c:pt>
                <c:pt idx="6">
                  <c:v>6</c:v>
                </c:pt>
                <c:pt idx="7">
                  <c:v>7</c:v>
                </c:pt>
                <c:pt idx="8">
                  <c:v>8</c:v>
                </c:pt>
                <c:pt idx="9">
                  <c:v>9</c:v>
                </c:pt>
              </c:numCache>
            </c:numRef>
          </c:cat>
          <c:val>
            <c:numRef>
              <c:f>'Compounding Example'!$N$22:$N$31</c:f>
              <c:numCache>
                <c:ptCount val="10"/>
                <c:pt idx="0">
                  <c:v>15000</c:v>
                </c:pt>
                <c:pt idx="1">
                  <c:v>19499.999899999995</c:v>
                </c:pt>
                <c:pt idx="2">
                  <c:v>19998.749899999995</c:v>
                </c:pt>
                <c:pt idx="3">
                  <c:v>30248.237400000013</c:v>
                </c:pt>
                <c:pt idx="4">
                  <c:v>35760.46177500002</c:v>
                </c:pt>
                <c:pt idx="5">
                  <c:v>41548.297368750005</c:v>
                </c:pt>
                <c:pt idx="6">
                  <c:v>47625.52474218754</c:v>
                </c:pt>
                <c:pt idx="7">
                  <c:v>49986.32664282764</c:v>
                </c:pt>
                <c:pt idx="8">
                  <c:v>56485.45547996901</c:v>
                </c:pt>
                <c:pt idx="9">
                  <c:v>63309.54075896747</c:v>
                </c:pt>
              </c:numCache>
            </c:numRef>
          </c:val>
          <c:smooth val="0"/>
        </c:ser>
        <c:marker val="1"/>
        <c:axId val="4335762"/>
        <c:axId val="39021859"/>
      </c:lineChart>
      <c:catAx>
        <c:axId val="4335762"/>
        <c:scaling>
          <c:orientation val="minMax"/>
        </c:scaling>
        <c:axPos val="b"/>
        <c:title>
          <c:tx>
            <c:rich>
              <a:bodyPr vert="horz" rot="0" anchor="ctr"/>
              <a:lstStyle/>
              <a:p>
                <a:pPr algn="ctr">
                  <a:defRPr/>
                </a:pPr>
                <a:r>
                  <a:rPr lang="en-US" cap="none" sz="1600" b="1" i="0" u="none" baseline="0">
                    <a:solidFill>
                      <a:srgbClr val="000000"/>
                    </a:solidFill>
                    <a:latin typeface="Arial"/>
                    <a:ea typeface="Arial"/>
                    <a:cs typeface="Arial"/>
                  </a:rPr>
                  <a:t>Seq / Month</a:t>
                </a:r>
              </a:p>
            </c:rich>
          </c:tx>
          <c:layout>
            <c:manualLayout>
              <c:xMode val="factor"/>
              <c:yMode val="factor"/>
              <c:x val="-0.007"/>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9021859"/>
        <c:crosses val="autoZero"/>
        <c:auto val="1"/>
        <c:lblOffset val="100"/>
        <c:tickLblSkip val="1"/>
        <c:noMultiLvlLbl val="0"/>
      </c:catAx>
      <c:valAx>
        <c:axId val="390218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335762"/>
        <c:crossesAt val="1"/>
        <c:crossBetween val="between"/>
        <c:dispUnits/>
      </c:valAx>
      <c:spPr>
        <a:solidFill>
          <a:srgbClr val="C0C0C0"/>
        </a:solidFill>
        <a:ln w="12700">
          <a:solidFill>
            <a:srgbClr val="808080"/>
          </a:solidFill>
        </a:ln>
      </c:spPr>
    </c:plotArea>
    <c:plotVisOnly val="1"/>
    <c:dispBlanksAs val="gap"/>
    <c:showDLblsOverMax val="0"/>
  </c:chart>
  <c:spPr>
    <a:gradFill rotWithShape="1">
      <a:gsLst>
        <a:gs pos="0">
          <a:srgbClr val="DCDCDC"/>
        </a:gs>
        <a:gs pos="50000">
          <a:srgbClr val="FFFFFF"/>
        </a:gs>
        <a:gs pos="100000">
          <a:srgbClr val="DCDCDC"/>
        </a:gs>
      </a:gsLst>
      <a:lin ang="5400000" scaled="1"/>
    </a:gradFill>
    <a:ln w="3175">
      <a:solidFill>
        <a:srgbClr val="000000"/>
      </a:solidFill>
    </a:ln>
  </c:spPr>
  <c:txPr>
    <a:bodyPr vert="horz" rot="0"/>
    <a:lstStyle/>
    <a:p>
      <a:pPr>
        <a:defRPr lang="en-US" cap="none" sz="1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meclabs.com/" TargetMode="External" /><Relationship Id="rId3" Type="http://schemas.openxmlformats.org/officeDocument/2006/relationships/hyperlink" Target="http://www.meclabs.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57150</xdr:rowOff>
    </xdr:from>
    <xdr:to>
      <xdr:col>2</xdr:col>
      <xdr:colOff>1524000</xdr:colOff>
      <xdr:row>4</xdr:row>
      <xdr:rowOff>95250</xdr:rowOff>
    </xdr:to>
    <xdr:pic>
      <xdr:nvPicPr>
        <xdr:cNvPr id="1" name="Picture 3">
          <a:hlinkClick r:id="rId3"/>
        </xdr:cNvPr>
        <xdr:cNvPicPr preferRelativeResize="1">
          <a:picLocks noChangeAspect="1"/>
        </xdr:cNvPicPr>
      </xdr:nvPicPr>
      <xdr:blipFill>
        <a:blip r:embed="rId1"/>
        <a:stretch>
          <a:fillRect/>
        </a:stretch>
      </xdr:blipFill>
      <xdr:spPr>
        <a:xfrm>
          <a:off x="47625" y="219075"/>
          <a:ext cx="3838575" cy="523875"/>
        </a:xfrm>
        <a:prstGeom prst="rect">
          <a:avLst/>
        </a:prstGeom>
        <a:noFill/>
        <a:ln w="9525" cmpd="sng">
          <a:noFill/>
        </a:ln>
      </xdr:spPr>
    </xdr:pic>
    <xdr:clientData/>
  </xdr:twoCellAnchor>
  <xdr:twoCellAnchor>
    <xdr:from>
      <xdr:col>9</xdr:col>
      <xdr:colOff>171450</xdr:colOff>
      <xdr:row>2</xdr:row>
      <xdr:rowOff>38100</xdr:rowOff>
    </xdr:from>
    <xdr:to>
      <xdr:col>14</xdr:col>
      <xdr:colOff>133350</xdr:colOff>
      <xdr:row>17</xdr:row>
      <xdr:rowOff>133350</xdr:rowOff>
    </xdr:to>
    <xdr:sp>
      <xdr:nvSpPr>
        <xdr:cNvPr id="2" name="Text Box 4"/>
        <xdr:cNvSpPr txBox="1">
          <a:spLocks noChangeArrowheads="1"/>
        </xdr:cNvSpPr>
      </xdr:nvSpPr>
      <xdr:spPr>
        <a:xfrm>
          <a:off x="7981950" y="361950"/>
          <a:ext cx="3581400" cy="2495550"/>
        </a:xfrm>
        <a:prstGeom prst="rect">
          <a:avLst/>
        </a:prstGeom>
        <a:solidFill>
          <a:srgbClr val="DDDDDD"/>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Usage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 </a:t>
          </a:r>
          <a:r>
            <a:rPr lang="en-US" cap="none" sz="1000" b="1" i="0" u="none" baseline="0">
              <a:solidFill>
                <a:srgbClr val="000000"/>
              </a:solidFill>
              <a:latin typeface="Arial"/>
              <a:ea typeface="Arial"/>
              <a:cs typeface="Arial"/>
            </a:rPr>
            <a:t>Yellow</a:t>
          </a:r>
          <a:r>
            <a:rPr lang="en-US" cap="none" sz="1000" b="0" i="0" u="none" baseline="0">
              <a:solidFill>
                <a:srgbClr val="000000"/>
              </a:solidFill>
              <a:latin typeface="Arial"/>
              <a:ea typeface="Arial"/>
              <a:cs typeface="Arial"/>
            </a:rPr>
            <a:t> cells with Blue Bold font are for entering input data.  
</a:t>
          </a:r>
          <a:r>
            <a:rPr lang="en-US" cap="none" sz="1000" b="0" i="0" u="none" baseline="0">
              <a:solidFill>
                <a:srgbClr val="000000"/>
              </a:solidFill>
              <a:latin typeface="Arial"/>
              <a:ea typeface="Arial"/>
              <a:cs typeface="Arial"/>
            </a:rPr>
            <a:t>o  Other colored or shaded cells are computed values generated by the evaluation tool.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Procedure:</a:t>
          </a:r>
          <a:r>
            <a:rPr lang="en-US" cap="none" sz="1000" b="0" i="0" u="none" baseline="0">
              <a:solidFill>
                <a:srgbClr val="000000"/>
              </a:solidFill>
              <a:latin typeface="Arial"/>
              <a:ea typeface="Arial"/>
              <a:cs typeface="Arial"/>
            </a:rPr>
            <a:t> To perform a pro-forma change impact projection: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Collect and enter data for baseline Input fields in the "Business Activity Baseline Statistics" Qty column (C).  (Yellow).   
</a:t>
          </a:r>
          <a:r>
            <a:rPr lang="en-US" cap="none" sz="1000" b="1" i="0" u="none" baseline="0">
              <a:solidFill>
                <a:srgbClr val="000000"/>
              </a:solidFill>
              <a:latin typeface="Arial"/>
              <a:ea typeface="Arial"/>
              <a:cs typeface="Arial"/>
            </a:rPr>
            <a:t>Step 2: </a:t>
          </a:r>
          <a:r>
            <a:rPr lang="en-US" cap="none" sz="1000" b="0" i="0" u="none" baseline="0">
              <a:solidFill>
                <a:srgbClr val="000000"/>
              </a:solidFill>
              <a:latin typeface="Arial"/>
              <a:ea typeface="Arial"/>
              <a:cs typeface="Arial"/>
            </a:rPr>
            <a:t>Verify or change the "Impact %-Gain" value for each marketing initiative in column "E".  (Yellow)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Compare projected values of interest in the computed (Green, orange, gray and yellow) fields.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13</xdr:col>
      <xdr:colOff>533400</xdr:colOff>
      <xdr:row>29</xdr:row>
      <xdr:rowOff>123825</xdr:rowOff>
    </xdr:to>
    <xdr:graphicFrame>
      <xdr:nvGraphicFramePr>
        <xdr:cNvPr id="1" name="Chart 1"/>
        <xdr:cNvGraphicFramePr/>
      </xdr:nvGraphicFramePr>
      <xdr:xfrm>
        <a:off x="28575" y="28575"/>
        <a:ext cx="8429625" cy="4791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experiments.com/" TargetMode="External" /><Relationship Id="rId2" Type="http://schemas.openxmlformats.org/officeDocument/2006/relationships/hyperlink" Target="mailto:j.hartman@meclabs.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rketingexperiments.com/" TargetMode="External" /><Relationship Id="rId2" Type="http://schemas.openxmlformats.org/officeDocument/2006/relationships/hyperlink" Target="mailto:j.hartman@meclabs.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B43"/>
  <sheetViews>
    <sheetView tabSelected="1" zoomScale="85" zoomScaleNormal="85" zoomScalePageLayoutView="0" workbookViewId="0" topLeftCell="A2">
      <pane xSplit="3" ySplit="20" topLeftCell="D22" activePane="bottomRight" state="frozen"/>
      <selection pane="topLeft" activeCell="A2" sqref="A2"/>
      <selection pane="topRight" activeCell="D2" sqref="D2"/>
      <selection pane="bottomLeft" activeCell="A14" sqref="A14"/>
      <selection pane="bottomRight" activeCell="B46" sqref="B46"/>
    </sheetView>
  </sheetViews>
  <sheetFormatPr defaultColWidth="9.140625" defaultRowHeight="12.75"/>
  <cols>
    <col min="1" max="1" width="5.8515625" style="0" customWidth="1"/>
    <col min="2" max="2" width="29.57421875" style="0" customWidth="1"/>
    <col min="3" max="3" width="24.00390625" style="0" customWidth="1"/>
    <col min="4" max="4" width="9.421875" style="0" customWidth="1"/>
    <col min="5" max="5" width="6.7109375" style="0" customWidth="1"/>
    <col min="6" max="6" width="10.28125" style="0" customWidth="1"/>
    <col min="7" max="7" width="9.28125" style="0" customWidth="1"/>
    <col min="8" max="8" width="9.7109375" style="0" customWidth="1"/>
    <col min="9" max="9" width="12.28125" style="0" bestFit="1" customWidth="1"/>
    <col min="10" max="10" width="12.421875" style="0" customWidth="1"/>
    <col min="11" max="11" width="10.57421875" style="0" customWidth="1"/>
    <col min="12" max="12" width="10.8515625" style="0" customWidth="1"/>
    <col min="13" max="13" width="9.8515625" style="0" customWidth="1"/>
    <col min="14" max="16" width="10.57421875" style="0" customWidth="1"/>
    <col min="17" max="17" width="8.57421875" style="0" customWidth="1"/>
    <col min="18" max="18" width="10.57421875" style="0" customWidth="1"/>
    <col min="19" max="19" width="8.421875" style="0" customWidth="1"/>
    <col min="20" max="20" width="7.421875" style="0" customWidth="1"/>
    <col min="21" max="21" width="9.7109375" style="0" customWidth="1"/>
    <col min="22" max="22" width="1.1484375" style="0" customWidth="1"/>
  </cols>
  <sheetData>
    <row r="6" spans="2:3" ht="12.75">
      <c r="B6" s="108" t="s">
        <v>58</v>
      </c>
      <c r="C6" s="108"/>
    </row>
    <row r="7" spans="2:3" ht="3" customHeight="1" thickBot="1">
      <c r="B7" s="25"/>
      <c r="C7" s="25"/>
    </row>
    <row r="8" spans="2:9" ht="12.75">
      <c r="B8" s="23" t="s">
        <v>10</v>
      </c>
      <c r="C8" s="24" t="s">
        <v>44</v>
      </c>
      <c r="E8" s="8"/>
      <c r="F8" s="9"/>
      <c r="G8" s="9"/>
      <c r="H8" s="9"/>
      <c r="I8" s="10"/>
    </row>
    <row r="9" spans="2:9" ht="12.75">
      <c r="B9" s="20" t="s">
        <v>40</v>
      </c>
      <c r="C9" s="65">
        <v>0.2</v>
      </c>
      <c r="E9" s="11"/>
      <c r="F9" s="12" t="s">
        <v>26</v>
      </c>
      <c r="G9" s="12"/>
      <c r="H9" s="13">
        <f>C13*C14</f>
        <v>99999.99799999999</v>
      </c>
      <c r="I9" s="14"/>
    </row>
    <row r="10" spans="2:9" ht="12.75">
      <c r="B10" s="20" t="s">
        <v>41</v>
      </c>
      <c r="C10" s="66">
        <v>50000</v>
      </c>
      <c r="E10" s="11"/>
      <c r="F10" s="12" t="s">
        <v>27</v>
      </c>
      <c r="G10" s="12"/>
      <c r="H10" s="12"/>
      <c r="I10" s="15">
        <f>SUM(I11:I12)</f>
        <v>84999.99799999999</v>
      </c>
    </row>
    <row r="11" spans="2:9" ht="12.75">
      <c r="B11" s="20" t="s">
        <v>39</v>
      </c>
      <c r="C11" s="22">
        <f>C10*C9</f>
        <v>10000</v>
      </c>
      <c r="E11" s="11"/>
      <c r="F11" s="12"/>
      <c r="G11" s="103" t="s">
        <v>80</v>
      </c>
      <c r="H11" s="103"/>
      <c r="I11" s="104">
        <f>84995</f>
        <v>84995</v>
      </c>
    </row>
    <row r="12" spans="2:9" ht="12.75">
      <c r="B12" s="20" t="s">
        <v>38</v>
      </c>
      <c r="C12" s="67">
        <v>0.007</v>
      </c>
      <c r="E12" s="16"/>
      <c r="F12" s="17"/>
      <c r="G12" s="17" t="s">
        <v>81</v>
      </c>
      <c r="H12" s="17"/>
      <c r="I12" s="105">
        <f>(C14-C15)*C13</f>
        <v>4.997999999994818</v>
      </c>
    </row>
    <row r="13" spans="2:3" ht="12.75">
      <c r="B13" s="20" t="s">
        <v>42</v>
      </c>
      <c r="C13" s="21">
        <f>C10*C12</f>
        <v>350</v>
      </c>
    </row>
    <row r="14" spans="2:3" ht="12.75">
      <c r="B14" s="20" t="s">
        <v>43</v>
      </c>
      <c r="C14" s="65">
        <v>285.71428</v>
      </c>
    </row>
    <row r="15" spans="2:3" ht="12.75">
      <c r="B15" s="20" t="s">
        <v>79</v>
      </c>
      <c r="C15" s="65">
        <v>285.7</v>
      </c>
    </row>
    <row r="16" spans="2:3" ht="13.5" thickBot="1">
      <c r="B16" s="26" t="s">
        <v>53</v>
      </c>
      <c r="C16" s="68">
        <f>-3%</f>
        <v>-0.03</v>
      </c>
    </row>
    <row r="17" spans="2:3" ht="19.5" customHeight="1">
      <c r="B17" s="27"/>
      <c r="C17" s="28"/>
    </row>
    <row r="18" spans="1:27" ht="15.75" thickBot="1">
      <c r="A18" s="46" t="s">
        <v>59</v>
      </c>
      <c r="B18" s="27"/>
      <c r="C18" s="28"/>
      <c r="Q18" s="25"/>
      <c r="R18" s="25"/>
      <c r="S18" s="25"/>
      <c r="T18" s="25"/>
      <c r="U18" s="25"/>
      <c r="V18" s="25"/>
      <c r="W18" s="25"/>
      <c r="X18" s="25"/>
      <c r="Y18" s="25"/>
      <c r="Z18" s="25"/>
      <c r="AA18" s="25"/>
    </row>
    <row r="19" spans="1:27" ht="11.25" customHeight="1" thickBot="1">
      <c r="A19" s="25"/>
      <c r="B19" s="25"/>
      <c r="C19" s="36"/>
      <c r="D19" s="25"/>
      <c r="E19" s="25"/>
      <c r="F19" s="25"/>
      <c r="G19" s="25"/>
      <c r="H19" s="25"/>
      <c r="I19" s="25"/>
      <c r="J19" s="25"/>
      <c r="K19" s="25"/>
      <c r="L19" s="25"/>
      <c r="M19" s="25"/>
      <c r="N19" s="25"/>
      <c r="O19" s="25"/>
      <c r="Q19" s="112" t="s">
        <v>63</v>
      </c>
      <c r="R19" s="112"/>
      <c r="S19" s="112"/>
      <c r="T19" s="112"/>
      <c r="U19" s="112"/>
      <c r="V19" s="112"/>
      <c r="W19" s="112"/>
      <c r="X19" s="112"/>
      <c r="Y19" s="112"/>
      <c r="Z19" s="112"/>
      <c r="AA19" s="112"/>
    </row>
    <row r="20" spans="4:27" ht="12.75">
      <c r="D20" s="113" t="s">
        <v>54</v>
      </c>
      <c r="E20" s="114"/>
      <c r="F20" s="109" t="s">
        <v>61</v>
      </c>
      <c r="G20" s="110"/>
      <c r="H20" s="110"/>
      <c r="I20" s="111"/>
      <c r="J20" s="115" t="s">
        <v>60</v>
      </c>
      <c r="K20" s="116"/>
      <c r="L20" s="116"/>
      <c r="M20" s="116"/>
      <c r="N20" s="85"/>
      <c r="O20" s="19"/>
      <c r="Q20" s="106" t="s">
        <v>51</v>
      </c>
      <c r="R20" s="106"/>
      <c r="S20" s="106"/>
      <c r="T20" s="106"/>
      <c r="U20" s="106"/>
      <c r="V20" s="59"/>
      <c r="W20" s="107" t="s">
        <v>52</v>
      </c>
      <c r="X20" s="107"/>
      <c r="Y20" s="107"/>
      <c r="Z20" s="107"/>
      <c r="AA20" s="107"/>
    </row>
    <row r="21" spans="1:27" ht="38.25">
      <c r="A21" s="29" t="s">
        <v>30</v>
      </c>
      <c r="B21" s="30" t="s">
        <v>9</v>
      </c>
      <c r="C21" s="30" t="s">
        <v>10</v>
      </c>
      <c r="D21" s="81" t="s">
        <v>10</v>
      </c>
      <c r="E21" s="96" t="s">
        <v>11</v>
      </c>
      <c r="F21" s="81" t="s">
        <v>45</v>
      </c>
      <c r="G21" s="60" t="s">
        <v>46</v>
      </c>
      <c r="H21" s="60" t="s">
        <v>36</v>
      </c>
      <c r="I21" s="89" t="s">
        <v>37</v>
      </c>
      <c r="J21" s="81" t="s">
        <v>34</v>
      </c>
      <c r="K21" s="60" t="s">
        <v>35</v>
      </c>
      <c r="L21" s="81" t="s">
        <v>32</v>
      </c>
      <c r="M21" s="60" t="s">
        <v>33</v>
      </c>
      <c r="N21" s="86" t="s">
        <v>55</v>
      </c>
      <c r="O21" s="31" t="s">
        <v>69</v>
      </c>
      <c r="P21" s="3" t="s">
        <v>12</v>
      </c>
      <c r="Q21" s="47" t="s">
        <v>23</v>
      </c>
      <c r="R21" s="47" t="s">
        <v>47</v>
      </c>
      <c r="S21" s="47" t="s">
        <v>48</v>
      </c>
      <c r="T21" s="47" t="s">
        <v>49</v>
      </c>
      <c r="U21" s="47" t="s">
        <v>50</v>
      </c>
      <c r="V21" s="60"/>
      <c r="W21" s="51" t="s">
        <v>23</v>
      </c>
      <c r="X21" s="51" t="s">
        <v>47</v>
      </c>
      <c r="Y21" s="51" t="s">
        <v>48</v>
      </c>
      <c r="Z21" s="51" t="s">
        <v>49</v>
      </c>
      <c r="AA21" s="51" t="s">
        <v>50</v>
      </c>
    </row>
    <row r="22" spans="1:28" ht="12.75">
      <c r="A22" s="74">
        <v>0</v>
      </c>
      <c r="B22" s="75" t="s">
        <v>75</v>
      </c>
      <c r="C22" s="76" t="s">
        <v>77</v>
      </c>
      <c r="D22" s="99" t="s">
        <v>76</v>
      </c>
      <c r="E22" s="97">
        <v>0</v>
      </c>
      <c r="F22" s="90">
        <v>0</v>
      </c>
      <c r="G22" s="91">
        <f>($C$14-$C$15)*(Z22-T22)</f>
        <v>0</v>
      </c>
      <c r="H22" s="92">
        <v>0</v>
      </c>
      <c r="I22" s="93">
        <v>0</v>
      </c>
      <c r="J22" s="82">
        <f>H9</f>
        <v>99999.99799999999</v>
      </c>
      <c r="K22" s="84">
        <f>I10</f>
        <v>84999.99799999999</v>
      </c>
      <c r="L22" s="82">
        <f>J22</f>
        <v>99999.99799999999</v>
      </c>
      <c r="M22" s="84">
        <f>K22</f>
        <v>84999.99799999999</v>
      </c>
      <c r="N22" s="87">
        <f>L22-M22</f>
        <v>15000</v>
      </c>
      <c r="O22" s="69">
        <f>(N22-(J22-K22))/(J22-K22)</f>
        <v>0</v>
      </c>
      <c r="P22" s="3"/>
      <c r="Q22" s="48">
        <f>C9</f>
        <v>0.2</v>
      </c>
      <c r="R22" s="49">
        <f>C10</f>
        <v>50000</v>
      </c>
      <c r="S22" s="50">
        <f>C12</f>
        <v>0.007</v>
      </c>
      <c r="T22" s="49">
        <f>C13</f>
        <v>350</v>
      </c>
      <c r="U22" s="48">
        <f>C14</f>
        <v>285.71428</v>
      </c>
      <c r="V22" s="60"/>
      <c r="W22" s="52">
        <f>Q22</f>
        <v>0.2</v>
      </c>
      <c r="X22" s="41">
        <f>R22</f>
        <v>50000</v>
      </c>
      <c r="Y22" s="53">
        <f>S22</f>
        <v>0.007</v>
      </c>
      <c r="Z22" s="54">
        <f>T22</f>
        <v>350</v>
      </c>
      <c r="AA22" s="52">
        <f>U22</f>
        <v>285.71428</v>
      </c>
      <c r="AB22" s="7"/>
    </row>
    <row r="23" spans="1:28" ht="12.75">
      <c r="A23" s="38">
        <v>1</v>
      </c>
      <c r="B23" s="39" t="s">
        <v>13</v>
      </c>
      <c r="C23" s="42" t="s">
        <v>22</v>
      </c>
      <c r="D23" s="99" t="s">
        <v>29</v>
      </c>
      <c r="E23" s="97">
        <v>0.05</v>
      </c>
      <c r="F23" s="90">
        <f>(R23*E23)*S23*U23</f>
        <v>4999.9999</v>
      </c>
      <c r="G23" s="91">
        <f>(($C$14-$C$15)*(Z23-T23))+(R23*E23*Q23)</f>
        <v>500</v>
      </c>
      <c r="H23" s="92">
        <f>F23/J23</f>
        <v>0.05</v>
      </c>
      <c r="I23" s="93">
        <f>G23/K23</f>
        <v>0.005882353079584779</v>
      </c>
      <c r="J23" s="82">
        <f aca="true" t="shared" si="0" ref="J23:K25">L22</f>
        <v>99999.99799999999</v>
      </c>
      <c r="K23" s="84">
        <f t="shared" si="0"/>
        <v>84999.99799999999</v>
      </c>
      <c r="L23" s="82">
        <f aca="true" t="shared" si="1" ref="L23:M25">J23+F23</f>
        <v>104999.99789999999</v>
      </c>
      <c r="M23" s="84">
        <f t="shared" si="1"/>
        <v>85499.99799999999</v>
      </c>
      <c r="N23" s="87">
        <f>L23-M23</f>
        <v>19499.999899999995</v>
      </c>
      <c r="O23" s="69">
        <f>(N23-(J23-K23))/(J23-K23)</f>
        <v>0.299999993333333</v>
      </c>
      <c r="P23" s="71" t="s">
        <v>70</v>
      </c>
      <c r="Q23" s="48">
        <f>C9</f>
        <v>0.2</v>
      </c>
      <c r="R23" s="49">
        <f>C10</f>
        <v>50000</v>
      </c>
      <c r="S23" s="50">
        <f>C12</f>
        <v>0.007</v>
      </c>
      <c r="T23" s="49">
        <f>C13</f>
        <v>350</v>
      </c>
      <c r="U23" s="48">
        <f>C14</f>
        <v>285.71428</v>
      </c>
      <c r="V23" s="61"/>
      <c r="W23" s="52">
        <f>Q23</f>
        <v>0.2</v>
      </c>
      <c r="X23" s="41">
        <f>R23*(1+E23)</f>
        <v>52500</v>
      </c>
      <c r="Y23" s="53">
        <f aca="true" t="shared" si="2" ref="Y23:AA24">S23</f>
        <v>0.007</v>
      </c>
      <c r="Z23" s="54">
        <f t="shared" si="2"/>
        <v>350</v>
      </c>
      <c r="AA23" s="52">
        <f t="shared" si="2"/>
        <v>285.71428</v>
      </c>
      <c r="AB23" s="7">
        <f aca="true" t="shared" si="3" ref="AB23:AB31">Z23-Z22</f>
        <v>0</v>
      </c>
    </row>
    <row r="24" spans="1:28" ht="12.75">
      <c r="A24" s="38">
        <v>2</v>
      </c>
      <c r="B24" s="39" t="s">
        <v>14</v>
      </c>
      <c r="C24" s="42" t="s">
        <v>23</v>
      </c>
      <c r="D24" s="99" t="s">
        <v>31</v>
      </c>
      <c r="E24" s="97">
        <v>0.05</v>
      </c>
      <c r="F24" s="90">
        <v>0</v>
      </c>
      <c r="G24" s="91">
        <f>(($C$14-$C$15)*(Z24-T24))-Q23*(1-E24)*(R24*E23)</f>
        <v>-498.75</v>
      </c>
      <c r="H24" s="92">
        <f>F24/J24</f>
        <v>0</v>
      </c>
      <c r="I24" s="93">
        <f>G24/K24</f>
        <v>-0.005833333469785579</v>
      </c>
      <c r="J24" s="82">
        <f t="shared" si="0"/>
        <v>104999.99789999999</v>
      </c>
      <c r="K24" s="84">
        <f t="shared" si="0"/>
        <v>85499.99799999999</v>
      </c>
      <c r="L24" s="82">
        <f t="shared" si="1"/>
        <v>104999.99789999999</v>
      </c>
      <c r="M24" s="84">
        <f t="shared" si="1"/>
        <v>85001.24799999999</v>
      </c>
      <c r="N24" s="87">
        <f aca="true" t="shared" si="4" ref="N24:N31">L24-M24</f>
        <v>19998.749899999995</v>
      </c>
      <c r="O24" s="69">
        <f aca="true" t="shared" si="5" ref="O24:O31">(N24-(J24-K24))/(J24-K24)</f>
        <v>0.025576923208086792</v>
      </c>
      <c r="Q24" s="48">
        <f aca="true" t="shared" si="6" ref="Q24:U31">W23</f>
        <v>0.2</v>
      </c>
      <c r="R24" s="49">
        <f t="shared" si="6"/>
        <v>52500</v>
      </c>
      <c r="S24" s="50">
        <f t="shared" si="6"/>
        <v>0.007</v>
      </c>
      <c r="T24" s="49">
        <f t="shared" si="6"/>
        <v>350</v>
      </c>
      <c r="U24" s="48">
        <f t="shared" si="6"/>
        <v>285.71428</v>
      </c>
      <c r="V24" s="38"/>
      <c r="W24" s="52">
        <f>Q24*(1-E24)</f>
        <v>0.19</v>
      </c>
      <c r="X24" s="54">
        <f aca="true" t="shared" si="7" ref="X24:X31">R24</f>
        <v>52500</v>
      </c>
      <c r="Y24" s="53">
        <f t="shared" si="2"/>
        <v>0.007</v>
      </c>
      <c r="Z24" s="54">
        <f t="shared" si="2"/>
        <v>350</v>
      </c>
      <c r="AA24" s="52">
        <f t="shared" si="2"/>
        <v>285.71428</v>
      </c>
      <c r="AB24" s="7">
        <f t="shared" si="3"/>
        <v>0</v>
      </c>
    </row>
    <row r="25" spans="1:28" ht="12.75">
      <c r="A25" s="38">
        <v>3</v>
      </c>
      <c r="B25" s="39" t="s">
        <v>15</v>
      </c>
      <c r="C25" s="42" t="s">
        <v>25</v>
      </c>
      <c r="D25" s="99" t="s">
        <v>48</v>
      </c>
      <c r="E25" s="97">
        <v>0.05</v>
      </c>
      <c r="F25" s="90">
        <f aca="true" t="shared" si="8" ref="F25:F31">(Z25*AA25)-(T25*U25)</f>
        <v>10249.99979500001</v>
      </c>
      <c r="G25" s="91">
        <f>($C$14-$C$15)*(Z25-T25)</f>
        <v>0.5122949999994696</v>
      </c>
      <c r="H25" s="92">
        <f aca="true" t="shared" si="9" ref="H25:H31">F25/J25</f>
        <v>0.09761904761904773</v>
      </c>
      <c r="I25" s="93">
        <f aca="true" t="shared" si="10" ref="I25:I31">G25/K25</f>
        <v>6.026911510751814E-06</v>
      </c>
      <c r="J25" s="82">
        <f t="shared" si="0"/>
        <v>104999.99789999999</v>
      </c>
      <c r="K25" s="84">
        <f t="shared" si="0"/>
        <v>85001.24799999999</v>
      </c>
      <c r="L25" s="82">
        <f t="shared" si="1"/>
        <v>115249.997695</v>
      </c>
      <c r="M25" s="84">
        <f t="shared" si="1"/>
        <v>85001.76029499999</v>
      </c>
      <c r="N25" s="87">
        <f t="shared" si="4"/>
        <v>30248.237400000013</v>
      </c>
      <c r="O25" s="69">
        <f t="shared" si="5"/>
        <v>0.5125064092131089</v>
      </c>
      <c r="Q25" s="48">
        <f t="shared" si="6"/>
        <v>0.19</v>
      </c>
      <c r="R25" s="49">
        <f t="shared" si="6"/>
        <v>52500</v>
      </c>
      <c r="S25" s="50">
        <f t="shared" si="6"/>
        <v>0.007</v>
      </c>
      <c r="T25" s="49">
        <f t="shared" si="6"/>
        <v>350</v>
      </c>
      <c r="U25" s="48">
        <f t="shared" si="6"/>
        <v>285.71428</v>
      </c>
      <c r="V25" s="38"/>
      <c r="W25" s="52">
        <f aca="true" t="shared" si="11" ref="W25:W31">Q25</f>
        <v>0.19</v>
      </c>
      <c r="X25" s="54">
        <f t="shared" si="7"/>
        <v>52500</v>
      </c>
      <c r="Y25" s="53">
        <f>S25*(1+E25)</f>
        <v>0.007350000000000001</v>
      </c>
      <c r="Z25" s="54">
        <f>X25*Y25</f>
        <v>385.87500000000006</v>
      </c>
      <c r="AA25" s="52">
        <f>U25</f>
        <v>285.71428</v>
      </c>
      <c r="AB25" s="7">
        <f t="shared" si="3"/>
        <v>35.87500000000006</v>
      </c>
    </row>
    <row r="26" spans="1:28" ht="12.75">
      <c r="A26" s="38">
        <v>4</v>
      </c>
      <c r="B26" s="39" t="s">
        <v>16</v>
      </c>
      <c r="C26" s="42" t="s">
        <v>25</v>
      </c>
      <c r="D26" s="99" t="s">
        <v>48</v>
      </c>
      <c r="E26" s="97">
        <v>0.05</v>
      </c>
      <c r="F26" s="90">
        <f t="shared" si="8"/>
        <v>5512.4998897500045</v>
      </c>
      <c r="G26" s="91">
        <f aca="true" t="shared" si="12" ref="G26:G31">($C$14-$C$15)*(Z26-T26)</f>
        <v>0.27551474999971415</v>
      </c>
      <c r="H26" s="92">
        <f t="shared" si="9"/>
        <v>0.04783080260303692</v>
      </c>
      <c r="I26" s="93">
        <f t="shared" si="10"/>
        <v>3.2412828751255943E-06</v>
      </c>
      <c r="J26" s="82">
        <f aca="true" t="shared" si="13" ref="J26:J31">L25</f>
        <v>115249.997695</v>
      </c>
      <c r="K26" s="84">
        <f aca="true" t="shared" si="14" ref="K26:K31">M25</f>
        <v>85001.76029499999</v>
      </c>
      <c r="L26" s="82">
        <f aca="true" t="shared" si="15" ref="L26:L31">J26+F26</f>
        <v>120762.49758475</v>
      </c>
      <c r="M26" s="84">
        <f aca="true" t="shared" si="16" ref="M26:M31">K26+G26</f>
        <v>85002.03580974998</v>
      </c>
      <c r="N26" s="87">
        <f t="shared" si="4"/>
        <v>35760.46177500002</v>
      </c>
      <c r="O26" s="69">
        <f t="shared" si="5"/>
        <v>0.18223291169355882</v>
      </c>
      <c r="Q26" s="48">
        <f t="shared" si="6"/>
        <v>0.19</v>
      </c>
      <c r="R26" s="49">
        <f t="shared" si="6"/>
        <v>52500</v>
      </c>
      <c r="S26" s="50">
        <f t="shared" si="6"/>
        <v>0.007350000000000001</v>
      </c>
      <c r="T26" s="49">
        <f t="shared" si="6"/>
        <v>385.87500000000006</v>
      </c>
      <c r="U26" s="48">
        <f t="shared" si="6"/>
        <v>285.71428</v>
      </c>
      <c r="V26" s="38"/>
      <c r="W26" s="52">
        <f t="shared" si="11"/>
        <v>0.19</v>
      </c>
      <c r="X26" s="54">
        <f t="shared" si="7"/>
        <v>52500</v>
      </c>
      <c r="Y26" s="53">
        <f>S26*(1+E26)</f>
        <v>0.007717500000000001</v>
      </c>
      <c r="Z26" s="54">
        <f>X26*Y26</f>
        <v>405.16875000000005</v>
      </c>
      <c r="AA26" s="52">
        <f>U26</f>
        <v>285.71428</v>
      </c>
      <c r="AB26" s="7">
        <f t="shared" si="3"/>
        <v>19.29374999999999</v>
      </c>
    </row>
    <row r="27" spans="1:28" ht="12.75">
      <c r="A27" s="38">
        <v>5</v>
      </c>
      <c r="B27" s="39" t="s">
        <v>17</v>
      </c>
      <c r="C27" s="42" t="s">
        <v>25</v>
      </c>
      <c r="D27" s="99" t="s">
        <v>48</v>
      </c>
      <c r="E27" s="97">
        <v>0.05</v>
      </c>
      <c r="F27" s="90">
        <f t="shared" si="8"/>
        <v>5788.124884237492</v>
      </c>
      <c r="G27" s="91">
        <f t="shared" si="12"/>
        <v>0.2892904874997002</v>
      </c>
      <c r="H27" s="92">
        <f t="shared" si="9"/>
        <v>0.047929820929510335</v>
      </c>
      <c r="I27" s="93">
        <f t="shared" si="10"/>
        <v>3.4033359877072233E-06</v>
      </c>
      <c r="J27" s="82">
        <f t="shared" si="13"/>
        <v>120762.49758475</v>
      </c>
      <c r="K27" s="84">
        <f t="shared" si="14"/>
        <v>85002.03580974998</v>
      </c>
      <c r="L27" s="82">
        <f t="shared" si="15"/>
        <v>126550.6224689875</v>
      </c>
      <c r="M27" s="84">
        <f t="shared" si="16"/>
        <v>85002.32510023749</v>
      </c>
      <c r="N27" s="87">
        <f t="shared" si="4"/>
        <v>41548.297368750005</v>
      </c>
      <c r="O27" s="69">
        <f t="shared" si="5"/>
        <v>0.1618501357775038</v>
      </c>
      <c r="Q27" s="48">
        <f t="shared" si="6"/>
        <v>0.19</v>
      </c>
      <c r="R27" s="49">
        <f t="shared" si="6"/>
        <v>52500</v>
      </c>
      <c r="S27" s="50">
        <f t="shared" si="6"/>
        <v>0.007717500000000001</v>
      </c>
      <c r="T27" s="49">
        <f t="shared" si="6"/>
        <v>405.16875000000005</v>
      </c>
      <c r="U27" s="48">
        <f t="shared" si="6"/>
        <v>285.71428</v>
      </c>
      <c r="V27" s="38"/>
      <c r="W27" s="52">
        <f t="shared" si="11"/>
        <v>0.19</v>
      </c>
      <c r="X27" s="54">
        <f t="shared" si="7"/>
        <v>52500</v>
      </c>
      <c r="Y27" s="53">
        <f>S27*(1+E27)</f>
        <v>0.008103375000000001</v>
      </c>
      <c r="Z27" s="54">
        <f>X27*Y27</f>
        <v>425.42718750000006</v>
      </c>
      <c r="AA27" s="52">
        <f>U27</f>
        <v>285.71428</v>
      </c>
      <c r="AB27" s="7">
        <f t="shared" si="3"/>
        <v>20.258437500000014</v>
      </c>
    </row>
    <row r="28" spans="1:28" ht="25.5">
      <c r="A28" s="38">
        <v>6</v>
      </c>
      <c r="B28" s="39" t="s">
        <v>18</v>
      </c>
      <c r="C28" s="42" t="s">
        <v>28</v>
      </c>
      <c r="D28" s="99" t="s">
        <v>24</v>
      </c>
      <c r="E28" s="97">
        <v>0.05</v>
      </c>
      <c r="F28" s="90">
        <f t="shared" si="8"/>
        <v>6077.531128449395</v>
      </c>
      <c r="G28" s="91">
        <f t="shared" si="12"/>
        <v>0.3037550118746855</v>
      </c>
      <c r="H28" s="92">
        <f t="shared" si="9"/>
        <v>0.04802450600303254</v>
      </c>
      <c r="I28" s="93">
        <f t="shared" si="10"/>
        <v>3.5734906253033407E-06</v>
      </c>
      <c r="J28" s="82">
        <f t="shared" si="13"/>
        <v>126550.6224689875</v>
      </c>
      <c r="K28" s="84">
        <f t="shared" si="14"/>
        <v>85002.32510023749</v>
      </c>
      <c r="L28" s="82">
        <f t="shared" si="15"/>
        <v>132628.1535974369</v>
      </c>
      <c r="M28" s="84">
        <f t="shared" si="16"/>
        <v>85002.62885524936</v>
      </c>
      <c r="N28" s="87">
        <f t="shared" si="4"/>
        <v>47625.52474218754</v>
      </c>
      <c r="O28" s="69">
        <f t="shared" si="5"/>
        <v>0.14626898713804912</v>
      </c>
      <c r="Q28" s="48">
        <f t="shared" si="6"/>
        <v>0.19</v>
      </c>
      <c r="R28" s="49">
        <f t="shared" si="6"/>
        <v>52500</v>
      </c>
      <c r="S28" s="50">
        <f t="shared" si="6"/>
        <v>0.008103375000000001</v>
      </c>
      <c r="T28" s="49">
        <f t="shared" si="6"/>
        <v>425.42718750000006</v>
      </c>
      <c r="U28" s="48">
        <f t="shared" si="6"/>
        <v>285.71428</v>
      </c>
      <c r="V28" s="38"/>
      <c r="W28" s="52">
        <f t="shared" si="11"/>
        <v>0.19</v>
      </c>
      <c r="X28" s="54">
        <f t="shared" si="7"/>
        <v>52500</v>
      </c>
      <c r="Y28" s="53">
        <f>S28</f>
        <v>0.008103375000000001</v>
      </c>
      <c r="Z28" s="54">
        <f>T28*(1+E28)</f>
        <v>446.6985468750001</v>
      </c>
      <c r="AA28" s="52">
        <f>U28</f>
        <v>285.71428</v>
      </c>
      <c r="AB28" s="7">
        <f t="shared" si="3"/>
        <v>21.27135937500003</v>
      </c>
    </row>
    <row r="29" spans="1:28" ht="12.75">
      <c r="A29" s="38">
        <v>7</v>
      </c>
      <c r="B29" s="39" t="s">
        <v>19</v>
      </c>
      <c r="C29" s="42" t="s">
        <v>28</v>
      </c>
      <c r="D29" s="99" t="s">
        <v>24</v>
      </c>
      <c r="E29" s="97">
        <v>0.05</v>
      </c>
      <c r="F29" s="90">
        <f t="shared" si="8"/>
        <v>2361.1208434025757</v>
      </c>
      <c r="G29" s="91">
        <f t="shared" si="12"/>
        <v>0.31894276246841924</v>
      </c>
      <c r="H29" s="92">
        <f t="shared" si="9"/>
        <v>0.017802561366941968</v>
      </c>
      <c r="I29" s="93">
        <f t="shared" si="10"/>
        <v>3.7521517482894038E-06</v>
      </c>
      <c r="J29" s="82">
        <f t="shared" si="13"/>
        <v>132628.1535974369</v>
      </c>
      <c r="K29" s="84">
        <f t="shared" si="14"/>
        <v>85002.62885524936</v>
      </c>
      <c r="L29" s="82">
        <f t="shared" si="15"/>
        <v>134989.27444083948</v>
      </c>
      <c r="M29" s="84">
        <f t="shared" si="16"/>
        <v>85002.94779801184</v>
      </c>
      <c r="N29" s="87">
        <f t="shared" si="4"/>
        <v>49986.32664282764</v>
      </c>
      <c r="O29" s="69">
        <f t="shared" si="5"/>
        <v>0.04957009740931758</v>
      </c>
      <c r="Q29" s="48">
        <f t="shared" si="6"/>
        <v>0.19</v>
      </c>
      <c r="R29" s="49">
        <f t="shared" si="6"/>
        <v>52500</v>
      </c>
      <c r="S29" s="79">
        <f t="shared" si="6"/>
        <v>0.008103375000000001</v>
      </c>
      <c r="T29" s="49">
        <f t="shared" si="6"/>
        <v>446.6985468750001</v>
      </c>
      <c r="U29" s="48">
        <f t="shared" si="6"/>
        <v>285.71428</v>
      </c>
      <c r="V29" s="38"/>
      <c r="W29" s="52">
        <f t="shared" si="11"/>
        <v>0.19</v>
      </c>
      <c r="X29" s="54">
        <f t="shared" si="7"/>
        <v>52500</v>
      </c>
      <c r="Y29" s="77">
        <f>S29</f>
        <v>0.008103375000000001</v>
      </c>
      <c r="Z29" s="54">
        <f>T29*(1+E29)</f>
        <v>469.0334742187501</v>
      </c>
      <c r="AA29" s="52">
        <f>U29*(1+C16)</f>
        <v>277.1428516</v>
      </c>
      <c r="AB29" s="7">
        <f t="shared" si="3"/>
        <v>22.334927343749996</v>
      </c>
    </row>
    <row r="30" spans="1:28" ht="12.75">
      <c r="A30" s="38">
        <v>8</v>
      </c>
      <c r="B30" s="39" t="s">
        <v>20</v>
      </c>
      <c r="C30" s="42" t="s">
        <v>28</v>
      </c>
      <c r="D30" s="99" t="s">
        <v>24</v>
      </c>
      <c r="E30" s="97">
        <v>0.05</v>
      </c>
      <c r="F30" s="90">
        <f t="shared" si="8"/>
        <v>6499.463727041977</v>
      </c>
      <c r="G30" s="91">
        <f t="shared" si="12"/>
        <v>0.33488990059184087</v>
      </c>
      <c r="H30" s="92">
        <f t="shared" si="9"/>
        <v>0.04814800104648639</v>
      </c>
      <c r="I30" s="93">
        <f t="shared" si="10"/>
        <v>3.939744553184468E-06</v>
      </c>
      <c r="J30" s="82">
        <f t="shared" si="13"/>
        <v>134989.27444083948</v>
      </c>
      <c r="K30" s="84">
        <f t="shared" si="14"/>
        <v>85002.94779801184</v>
      </c>
      <c r="L30" s="82">
        <f t="shared" si="15"/>
        <v>141488.73816788144</v>
      </c>
      <c r="M30" s="84">
        <f t="shared" si="16"/>
        <v>85003.28268791243</v>
      </c>
      <c r="N30" s="87">
        <f t="shared" si="4"/>
        <v>56485.45547996901</v>
      </c>
      <c r="O30" s="69">
        <f t="shared" si="5"/>
        <v>0.13001813243009935</v>
      </c>
      <c r="Q30" s="48">
        <f t="shared" si="6"/>
        <v>0.19</v>
      </c>
      <c r="R30" s="49">
        <f t="shared" si="6"/>
        <v>52500</v>
      </c>
      <c r="S30" s="79">
        <f t="shared" si="6"/>
        <v>0.008103375000000001</v>
      </c>
      <c r="T30" s="49">
        <f t="shared" si="6"/>
        <v>469.0334742187501</v>
      </c>
      <c r="U30" s="48">
        <f t="shared" si="6"/>
        <v>277.1428516</v>
      </c>
      <c r="V30" s="38"/>
      <c r="W30" s="52">
        <f t="shared" si="11"/>
        <v>0.19</v>
      </c>
      <c r="X30" s="54">
        <f t="shared" si="7"/>
        <v>52500</v>
      </c>
      <c r="Y30" s="77">
        <f>S30</f>
        <v>0.008103375000000001</v>
      </c>
      <c r="Z30" s="54">
        <f>T30*(1+E30)</f>
        <v>492.4851479296876</v>
      </c>
      <c r="AA30" s="52">
        <f>U30</f>
        <v>277.1428516</v>
      </c>
      <c r="AB30" s="7">
        <f t="shared" si="3"/>
        <v>23.45167371093754</v>
      </c>
    </row>
    <row r="31" spans="1:28" ht="13.5" thickBot="1">
      <c r="A31" s="17">
        <v>9</v>
      </c>
      <c r="B31" s="40" t="s">
        <v>21</v>
      </c>
      <c r="C31" s="43" t="s">
        <v>28</v>
      </c>
      <c r="D31" s="100" t="s">
        <v>24</v>
      </c>
      <c r="E31" s="98">
        <v>0.05</v>
      </c>
      <c r="F31" s="94">
        <f t="shared" si="8"/>
        <v>6824.436913394078</v>
      </c>
      <c r="G31" s="33">
        <f t="shared" si="12"/>
        <v>0.35163439562143234</v>
      </c>
      <c r="H31" s="34">
        <f t="shared" si="9"/>
        <v>0.048233074955383655</v>
      </c>
      <c r="I31" s="95">
        <f t="shared" si="10"/>
        <v>4.136715483241392E-06</v>
      </c>
      <c r="J31" s="83">
        <f t="shared" si="13"/>
        <v>141488.73816788144</v>
      </c>
      <c r="K31" s="35">
        <f t="shared" si="14"/>
        <v>85003.28268791243</v>
      </c>
      <c r="L31" s="83">
        <f t="shared" si="15"/>
        <v>148313.17508127552</v>
      </c>
      <c r="M31" s="35">
        <f t="shared" si="16"/>
        <v>85003.63432230805</v>
      </c>
      <c r="N31" s="88">
        <f t="shared" si="4"/>
        <v>63309.54075896747</v>
      </c>
      <c r="O31" s="70">
        <f t="shared" si="5"/>
        <v>0.12081137030785624</v>
      </c>
      <c r="Q31" s="55">
        <f t="shared" si="6"/>
        <v>0.19</v>
      </c>
      <c r="R31" s="56">
        <f t="shared" si="6"/>
        <v>52500</v>
      </c>
      <c r="S31" s="80">
        <f t="shared" si="6"/>
        <v>0.008103375000000001</v>
      </c>
      <c r="T31" s="56">
        <f t="shared" si="6"/>
        <v>492.4851479296876</v>
      </c>
      <c r="U31" s="55">
        <f t="shared" si="6"/>
        <v>277.1428516</v>
      </c>
      <c r="V31" s="62"/>
      <c r="W31" s="57">
        <f t="shared" si="11"/>
        <v>0.19</v>
      </c>
      <c r="X31" s="58">
        <f t="shared" si="7"/>
        <v>52500</v>
      </c>
      <c r="Y31" s="78">
        <f>S31</f>
        <v>0.008103375000000001</v>
      </c>
      <c r="Z31" s="58">
        <f>T31*(1+E31)</f>
        <v>517.109405326172</v>
      </c>
      <c r="AA31" s="57">
        <f>U31</f>
        <v>277.1428516</v>
      </c>
      <c r="AB31" s="7">
        <f t="shared" si="3"/>
        <v>24.62425739648438</v>
      </c>
    </row>
    <row r="32" spans="2:27" ht="6" customHeight="1">
      <c r="B32" s="2"/>
      <c r="F32" s="5"/>
      <c r="G32" s="5"/>
      <c r="J32" s="5"/>
      <c r="K32" s="5"/>
      <c r="L32" s="5"/>
      <c r="M32" s="5"/>
      <c r="N32" s="5"/>
      <c r="O32" s="5"/>
      <c r="Q32" s="6"/>
      <c r="R32" s="7"/>
      <c r="S32" s="4"/>
      <c r="T32" s="7"/>
      <c r="U32" s="6"/>
      <c r="W32" s="6"/>
      <c r="Y32" s="4"/>
      <c r="Z32" s="7"/>
      <c r="AA32" s="6"/>
    </row>
    <row r="33" spans="2:27" ht="25.5">
      <c r="B33" s="44" t="s">
        <v>56</v>
      </c>
      <c r="C33" s="18" t="s">
        <v>57</v>
      </c>
      <c r="D33" s="20"/>
      <c r="E33" s="20"/>
      <c r="F33" s="20"/>
      <c r="G33" s="20"/>
      <c r="H33" s="20"/>
      <c r="I33" s="20"/>
      <c r="J33" s="20"/>
      <c r="K33" s="20"/>
      <c r="L33" s="22"/>
      <c r="M33" s="22"/>
      <c r="N33" s="32">
        <f>N31-N22</f>
        <v>48309.54075896747</v>
      </c>
      <c r="O33" s="69">
        <f>SUM(O23:O31)</f>
        <v>1.6288349605109134</v>
      </c>
      <c r="Q33" s="6"/>
      <c r="U33" s="6"/>
      <c r="W33" s="6"/>
      <c r="Y33" s="4"/>
      <c r="Z33" s="7"/>
      <c r="AA33" s="6"/>
    </row>
    <row r="34" spans="1:21" ht="13.5" thickBot="1">
      <c r="A34" s="25"/>
      <c r="B34" s="25"/>
      <c r="C34" s="45" t="s">
        <v>62</v>
      </c>
      <c r="D34" s="26"/>
      <c r="E34" s="26"/>
      <c r="F34" s="26"/>
      <c r="G34" s="26"/>
      <c r="H34" s="26"/>
      <c r="I34" s="26"/>
      <c r="J34" s="26"/>
      <c r="K34" s="26"/>
      <c r="L34" s="26"/>
      <c r="M34" s="26"/>
      <c r="N34" s="37">
        <f>(N31-N22)/N22</f>
        <v>3.2206360505978315</v>
      </c>
      <c r="O34" s="37"/>
      <c r="U34" s="6"/>
    </row>
    <row r="37" ht="12.75">
      <c r="A37" t="s">
        <v>83</v>
      </c>
    </row>
    <row r="38" ht="12.75">
      <c r="A38" s="72" t="s">
        <v>71</v>
      </c>
    </row>
    <row r="39" ht="12.75">
      <c r="A39" s="73" t="s">
        <v>72</v>
      </c>
    </row>
    <row r="41" ht="12.75">
      <c r="A41" s="101" t="s">
        <v>82</v>
      </c>
    </row>
    <row r="42" ht="12.75">
      <c r="A42" s="102" t="s">
        <v>74</v>
      </c>
    </row>
    <row r="43" ht="12.75">
      <c r="A43" s="102" t="s">
        <v>78</v>
      </c>
    </row>
  </sheetData>
  <sheetProtection/>
  <mergeCells count="7">
    <mergeCell ref="Q20:U20"/>
    <mergeCell ref="W20:AA20"/>
    <mergeCell ref="B6:C6"/>
    <mergeCell ref="F20:I20"/>
    <mergeCell ref="Q19:AA19"/>
    <mergeCell ref="D20:E20"/>
    <mergeCell ref="J20:M20"/>
  </mergeCells>
  <hyperlinks>
    <hyperlink ref="A38" r:id="rId1" display="www.marketingexperiments.com"/>
    <hyperlink ref="A39" r:id="rId2" display="j.hartman@meclabs.com"/>
  </hyperlinks>
  <printOptions/>
  <pageMargins left="0.29" right="0.39" top="1.03" bottom="1" header="0.32" footer="0.5"/>
  <pageSetup fitToHeight="1" fitToWidth="1" orientation="landscape" scale="73"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33:A39"/>
  <sheetViews>
    <sheetView zoomScale="90" zoomScaleNormal="90" zoomScalePageLayoutView="0" workbookViewId="0" topLeftCell="A4">
      <selection activeCell="A33" sqref="A33"/>
    </sheetView>
  </sheetViews>
  <sheetFormatPr defaultColWidth="9.140625" defaultRowHeight="12.75"/>
  <sheetData>
    <row r="33" ht="12.75">
      <c r="A33" t="s">
        <v>83</v>
      </c>
    </row>
    <row r="34" ht="12.75">
      <c r="A34" s="72" t="s">
        <v>71</v>
      </c>
    </row>
    <row r="35" ht="12.75">
      <c r="A35" s="73" t="s">
        <v>72</v>
      </c>
    </row>
    <row r="37" ht="12.75">
      <c r="A37" s="101" t="s">
        <v>73</v>
      </c>
    </row>
    <row r="38" ht="12.75">
      <c r="A38" s="102" t="s">
        <v>74</v>
      </c>
    </row>
    <row r="39" ht="12.75">
      <c r="A39" s="102" t="s">
        <v>78</v>
      </c>
    </row>
  </sheetData>
  <sheetProtection/>
  <hyperlinks>
    <hyperlink ref="A34" r:id="rId1" display="www.marketingexperiments.com"/>
    <hyperlink ref="A35" r:id="rId2" display="j.hartman@meclabs.com"/>
  </hyperlinks>
  <printOptions/>
  <pageMargins left="0.53" right="0.47" top="0.8" bottom="0.75" header="0.4" footer="0.29"/>
  <pageSetup fitToHeight="1" fitToWidth="1" orientation="landscape" r:id="rId4"/>
  <drawing r:id="rId3"/>
</worksheet>
</file>

<file path=xl/worksheets/sheet3.xml><?xml version="1.0" encoding="utf-8"?>
<worksheet xmlns="http://schemas.openxmlformats.org/spreadsheetml/2006/main" xmlns:r="http://schemas.openxmlformats.org/officeDocument/2006/relationships">
  <dimension ref="A2:D8"/>
  <sheetViews>
    <sheetView zoomScalePageLayoutView="0" workbookViewId="0" topLeftCell="A1">
      <selection activeCell="A10" sqref="A10"/>
    </sheetView>
  </sheetViews>
  <sheetFormatPr defaultColWidth="9.140625" defaultRowHeight="12.75"/>
  <cols>
    <col min="1" max="1" width="41.140625" style="0" customWidth="1"/>
    <col min="3" max="3" width="33.140625" style="0" customWidth="1"/>
    <col min="4" max="4" width="49.28125" style="0" customWidth="1"/>
  </cols>
  <sheetData>
    <row r="2" spans="1:4" ht="13.5" thickBot="1">
      <c r="A2" s="25"/>
      <c r="B2" s="25"/>
      <c r="C2" s="25"/>
      <c r="D2" s="25"/>
    </row>
    <row r="3" spans="1:4" ht="12.75">
      <c r="A3" s="64" t="s">
        <v>9</v>
      </c>
      <c r="B3" s="64" t="s">
        <v>64</v>
      </c>
      <c r="C3" s="64" t="s">
        <v>10</v>
      </c>
      <c r="D3" s="64" t="s">
        <v>12</v>
      </c>
    </row>
    <row r="4" spans="1:4" ht="12.75">
      <c r="A4" t="s">
        <v>0</v>
      </c>
      <c r="B4" s="1">
        <f>(11.6-10.9)/10.9</f>
        <v>0.06422018348623847</v>
      </c>
      <c r="C4" t="s">
        <v>5</v>
      </c>
      <c r="D4" t="s">
        <v>65</v>
      </c>
    </row>
    <row r="5" spans="1:4" ht="12.75">
      <c r="A5" t="s">
        <v>1</v>
      </c>
      <c r="B5" s="1">
        <f>(0.0288-0.0727)/0.0727</f>
        <v>-0.6038514442916094</v>
      </c>
      <c r="C5" t="s">
        <v>6</v>
      </c>
      <c r="D5" t="s">
        <v>66</v>
      </c>
    </row>
    <row r="6" spans="1:4" ht="12.75">
      <c r="A6" t="s">
        <v>2</v>
      </c>
      <c r="B6" s="1">
        <f>(4.32-3.35)/3.35</f>
        <v>0.2895522388059702</v>
      </c>
      <c r="C6" t="s">
        <v>7</v>
      </c>
      <c r="D6" t="s">
        <v>67</v>
      </c>
    </row>
    <row r="7" spans="1:4" ht="12.75">
      <c r="A7" t="s">
        <v>3</v>
      </c>
      <c r="B7" s="1">
        <f>(6.51-6)/6</f>
        <v>0.08499999999999996</v>
      </c>
      <c r="C7" t="s">
        <v>7</v>
      </c>
      <c r="D7" t="s">
        <v>67</v>
      </c>
    </row>
    <row r="8" spans="1:4" ht="13.5" thickBot="1">
      <c r="A8" s="25" t="s">
        <v>4</v>
      </c>
      <c r="B8" s="63">
        <f>(5.5-4.5)/4.5</f>
        <v>0.2222222222222222</v>
      </c>
      <c r="C8" s="25" t="s">
        <v>8</v>
      </c>
      <c r="D8" s="25" t="s">
        <v>68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Kemper</dc:creator>
  <cp:keywords/>
  <dc:description/>
  <cp:lastModifiedBy>John Tackett</cp:lastModifiedBy>
  <cp:lastPrinted>2005-11-23T20:48:08Z</cp:lastPrinted>
  <dcterms:created xsi:type="dcterms:W3CDTF">2005-11-19T19:14:57Z</dcterms:created>
  <dcterms:modified xsi:type="dcterms:W3CDTF">2013-08-20T21:19:29Z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